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DITAIS\Editais 2021\TOMADA DE PREÇOS\001 - Transporte Escolar - Terceirizado\"/>
    </mc:Choice>
  </mc:AlternateContent>
  <bookViews>
    <workbookView xWindow="0" yWindow="0" windowWidth="15360" windowHeight="7545" activeTab="2"/>
  </bookViews>
  <sheets>
    <sheet name="roteiro 1" sheetId="4" r:id="rId1"/>
    <sheet name="roteiro 2" sheetId="5" r:id="rId2"/>
    <sheet name="roteiro 3" sheetId="6" r:id="rId3"/>
  </sheets>
  <calcPr calcId="152511"/>
</workbook>
</file>

<file path=xl/calcChain.xml><?xml version="1.0" encoding="utf-8"?>
<calcChain xmlns="http://schemas.openxmlformats.org/spreadsheetml/2006/main">
  <c r="D13" i="6" l="1"/>
  <c r="B28" i="6" s="1"/>
  <c r="D32" i="6"/>
  <c r="D22" i="6"/>
  <c r="B22" i="6"/>
  <c r="B24" i="6" s="1"/>
  <c r="D21" i="6"/>
  <c r="D19" i="6"/>
  <c r="D20" i="6" s="1"/>
  <c r="D18" i="6"/>
  <c r="B15" i="6"/>
  <c r="B17" i="6" s="1"/>
  <c r="D11" i="6"/>
  <c r="D12" i="6" s="1"/>
  <c r="B11" i="6"/>
  <c r="D13" i="5"/>
  <c r="D34" i="5"/>
  <c r="D22" i="5"/>
  <c r="B22" i="5"/>
  <c r="B24" i="5" s="1"/>
  <c r="D21" i="5"/>
  <c r="D19" i="5"/>
  <c r="D20" i="5" s="1"/>
  <c r="D18" i="5"/>
  <c r="D23" i="5" s="1"/>
  <c r="D24" i="5" s="1"/>
  <c r="B15" i="5"/>
  <c r="B17" i="5" s="1"/>
  <c r="B28" i="5"/>
  <c r="D11" i="5"/>
  <c r="D12" i="5" s="1"/>
  <c r="D14" i="5" s="1"/>
  <c r="B11" i="5"/>
  <c r="D13" i="4"/>
  <c r="D14" i="6" l="1"/>
  <c r="D33" i="6"/>
  <c r="B34" i="6"/>
  <c r="D23" i="6"/>
  <c r="D24" i="6" s="1"/>
  <c r="D34" i="6" s="1"/>
  <c r="D35" i="5"/>
  <c r="D36" i="5" s="1"/>
  <c r="D37" i="5" s="1"/>
  <c r="D39" i="5" s="1"/>
  <c r="B36" i="5"/>
  <c r="D35" i="6" l="1"/>
  <c r="D37" i="6" s="1"/>
  <c r="B15" i="4"/>
  <c r="B17" i="4" s="1"/>
  <c r="D32" i="4"/>
  <c r="D22" i="4"/>
  <c r="B22" i="4"/>
  <c r="B24" i="4" s="1"/>
  <c r="D21" i="4"/>
  <c r="D19" i="4"/>
  <c r="D20" i="4" s="1"/>
  <c r="D18" i="4"/>
  <c r="B28" i="4"/>
  <c r="D11" i="4"/>
  <c r="B11" i="4"/>
  <c r="D12" i="4" l="1"/>
  <c r="D14" i="4" s="1"/>
  <c r="D33" i="4"/>
  <c r="D23" i="4"/>
  <c r="D24" i="4" s="1"/>
  <c r="B34" i="4"/>
  <c r="D34" i="4" l="1"/>
  <c r="D35" i="4"/>
  <c r="D37" i="4" s="1"/>
</calcChain>
</file>

<file path=xl/sharedStrings.xml><?xml version="1.0" encoding="utf-8"?>
<sst xmlns="http://schemas.openxmlformats.org/spreadsheetml/2006/main" count="171" uniqueCount="65">
  <si>
    <t>Média Consumida KM/Litro</t>
  </si>
  <si>
    <t>Preço do Litro Lubrificante</t>
  </si>
  <si>
    <t xml:space="preserve">Km Rodados com 1 Troca </t>
  </si>
  <si>
    <t>Custo Oleo Diesel por KM</t>
  </si>
  <si>
    <t>Calculo de Custos do KM Rodado - Transporte Escolar</t>
  </si>
  <si>
    <t>Total na Troca - 12 Litros</t>
  </si>
  <si>
    <t>Custos Fixos</t>
  </si>
  <si>
    <t>Qtd. Pneus Rodando</t>
  </si>
  <si>
    <t>Total na Troca - 6 Pneus</t>
  </si>
  <si>
    <t>Custo dos Pneus de rodagem Por KM</t>
  </si>
  <si>
    <t>OLEO DIESEL</t>
  </si>
  <si>
    <t>OLEO LUBRIFICANTE</t>
  </si>
  <si>
    <t>Valor Médio de venda Onibus</t>
  </si>
  <si>
    <t>Valor da Depreciação anual %</t>
  </si>
  <si>
    <t>Custo da Depreciação por KM</t>
  </si>
  <si>
    <t>Média de Dias Letivos no Mês 22</t>
  </si>
  <si>
    <t>MOTORISTA</t>
  </si>
  <si>
    <t>FGTS</t>
  </si>
  <si>
    <t>13º</t>
  </si>
  <si>
    <t>Férias</t>
  </si>
  <si>
    <t>1/3 de Férias</t>
  </si>
  <si>
    <t>INSS</t>
  </si>
  <si>
    <t>Custo Funcionário Mês</t>
  </si>
  <si>
    <t>DPVAT</t>
  </si>
  <si>
    <t>IPVA E CONTADOR</t>
  </si>
  <si>
    <t>Honorarios com Contador</t>
  </si>
  <si>
    <t>Totais dos custos</t>
  </si>
  <si>
    <t>Total dos Custos variaveis</t>
  </si>
  <si>
    <t>Total dos Custos Fixos</t>
  </si>
  <si>
    <t>Total dos Custos Variaveis + Custos Fixos</t>
  </si>
  <si>
    <t>Margem de Lucro em Percentual</t>
  </si>
  <si>
    <t>Total a Pagar por Kilometro Rodado</t>
  </si>
  <si>
    <t>CUSTOS DE CAPITAL E DEPRECIAÇÃO</t>
  </si>
  <si>
    <t>Valor da Depreciação anual r$</t>
  </si>
  <si>
    <t>Custo do Motorista por KM</t>
  </si>
  <si>
    <t>IPVA - 1,5% sobre valor do veiculo</t>
  </si>
  <si>
    <t>PNEUS DE RODAGEM</t>
  </si>
  <si>
    <t>Custos Variaveis</t>
  </si>
  <si>
    <t xml:space="preserve">Motorista </t>
  </si>
  <si>
    <t xml:space="preserve">Seguro Resp. Civil e Casco </t>
  </si>
  <si>
    <t>Laudos Detran/Inmetro</t>
  </si>
  <si>
    <t>Custo do Lubrificante por KM</t>
  </si>
  <si>
    <t>MANUTENÇÃO DO VEÍCULO</t>
  </si>
  <si>
    <t>Custo da Manutenção por KM</t>
  </si>
  <si>
    <t>Custo de Manutenção por mês</t>
  </si>
  <si>
    <t>Vida util do Pneus por KM</t>
  </si>
  <si>
    <t>Preço do Pneu utilizado</t>
  </si>
  <si>
    <t>Valor da Depreciação anual R$</t>
  </si>
  <si>
    <t>Preço Do Litro Oleo Diesel</t>
  </si>
  <si>
    <t>Custo por Km</t>
  </si>
  <si>
    <t xml:space="preserve">ONIBUS MINIMO 45 LUGARES </t>
  </si>
  <si>
    <t>ROTA 1 - ponto referencial São Luiz Rei</t>
  </si>
  <si>
    <t>Km média Percorida no Mês - 22d/98km</t>
  </si>
  <si>
    <t>Valor a Depreciar no mês - 10 MESES trans</t>
  </si>
  <si>
    <t>ROTA 2 - ponto referencial terra indígena</t>
  </si>
  <si>
    <t>Km média Percorida no Mês - 22d/87km</t>
  </si>
  <si>
    <t>ROTA 3 - ponto referencial terra indígena Campo Verde</t>
  </si>
  <si>
    <t>Km média Percorida no Mês - 22d/50km</t>
  </si>
  <si>
    <t>Janaina Reginato,</t>
  </si>
  <si>
    <t>Tec. Em Contabilidade.</t>
  </si>
  <si>
    <t>Cacique Doble, RS, 29 de janeiro de 2021.</t>
  </si>
  <si>
    <t>Tec. Em Contabilidade</t>
  </si>
  <si>
    <t>Quilometragem Percorrida no Dia: 98Km</t>
  </si>
  <si>
    <t>Quilometragem Percorrida no Dia: 87Km</t>
  </si>
  <si>
    <t>Quilometragem Percorrida no Dia: 50Km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</si>
</sst>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00_-;\-* #,##0.0000_-;_-* &quot;-&quot;??_-;_-@_-"/>
    <numFmt numFmtId="165" formatCode="_-* #,##0.0000_-;\-* #,##0.0000_-;_-* &quot;-&quot;????_-;_-@_-"/>
    <numFmt numFmtId="166" formatCode="_-* #,##0_-;\-* #,##0_-;_-* &quot;-&quot;??_-;_-@_-"/>
    <numFmt numFmtId="167" formatCode="_ * #,##0.00_ ;_ * \-#,##0.00_ ;_ * &quot;-&quot;??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 val="singleAccounting"/>
      <sz val="10"/>
      <color rgb="FF00B050"/>
      <name val="Calibri"/>
      <family val="2"/>
      <scheme val="minor"/>
    </font>
    <font>
      <b/>
      <i/>
      <u/>
      <sz val="10"/>
      <color rgb="FF00B05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b/>
      <i/>
      <sz val="10"/>
      <name val="Times New Roman"/>
      <family val="1"/>
    </font>
    <font>
      <b/>
      <i/>
      <u val="singleAccounting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0" borderId="5" xfId="0" applyFont="1" applyBorder="1"/>
    <xf numFmtId="165" fontId="2" fillId="0" borderId="5" xfId="0" applyNumberFormat="1" applyFont="1" applyBorder="1"/>
    <xf numFmtId="0" fontId="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/>
    <xf numFmtId="0" fontId="12" fillId="0" borderId="3" xfId="0" applyFont="1" applyBorder="1" applyAlignment="1">
      <alignment horizontal="center"/>
    </xf>
    <xf numFmtId="0" fontId="6" fillId="0" borderId="9" xfId="0" applyFont="1" applyBorder="1"/>
    <xf numFmtId="0" fontId="3" fillId="0" borderId="9" xfId="0" applyFont="1" applyBorder="1"/>
    <xf numFmtId="0" fontId="7" fillId="0" borderId="9" xfId="0" applyFont="1" applyBorder="1"/>
    <xf numFmtId="0" fontId="3" fillId="0" borderId="9" xfId="0" quotePrefix="1" applyFont="1" applyBorder="1"/>
    <xf numFmtId="43" fontId="3" fillId="0" borderId="9" xfId="1" applyFont="1" applyBorder="1"/>
    <xf numFmtId="0" fontId="5" fillId="0" borderId="9" xfId="0" applyFont="1" applyBorder="1"/>
    <xf numFmtId="164" fontId="8" fillId="0" borderId="9" xfId="1" applyNumberFormat="1" applyFont="1" applyBorder="1"/>
    <xf numFmtId="43" fontId="5" fillId="0" borderId="9" xfId="1" applyFont="1" applyBorder="1"/>
    <xf numFmtId="0" fontId="3" fillId="0" borderId="9" xfId="0" applyFont="1" applyFill="1" applyBorder="1"/>
    <xf numFmtId="164" fontId="9" fillId="0" borderId="9" xfId="1" applyNumberFormat="1" applyFont="1" applyBorder="1"/>
    <xf numFmtId="0" fontId="2" fillId="0" borderId="9" xfId="0" applyFont="1" applyBorder="1"/>
    <xf numFmtId="43" fontId="9" fillId="0" borderId="9" xfId="1" applyFont="1" applyBorder="1"/>
    <xf numFmtId="164" fontId="9" fillId="0" borderId="9" xfId="0" applyNumberFormat="1" applyFont="1" applyBorder="1"/>
    <xf numFmtId="0" fontId="5" fillId="0" borderId="9" xfId="0" applyFont="1" applyFill="1" applyBorder="1"/>
    <xf numFmtId="0" fontId="11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/>
    <xf numFmtId="0" fontId="12" fillId="0" borderId="7" xfId="0" applyFont="1" applyBorder="1" applyAlignment="1"/>
    <xf numFmtId="0" fontId="13" fillId="0" borderId="10" xfId="0" applyFont="1" applyBorder="1" applyAlignment="1">
      <alignment horizontal="center"/>
    </xf>
    <xf numFmtId="0" fontId="14" fillId="0" borderId="11" xfId="0" applyFont="1" applyBorder="1" applyAlignment="1"/>
    <xf numFmtId="0" fontId="11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6" xfId="0" applyFont="1" applyBorder="1"/>
    <xf numFmtId="0" fontId="3" fillId="0" borderId="17" xfId="0" applyFont="1" applyBorder="1"/>
    <xf numFmtId="0" fontId="7" fillId="0" borderId="16" xfId="0" applyFont="1" applyBorder="1"/>
    <xf numFmtId="0" fontId="3" fillId="0" borderId="16" xfId="0" quotePrefix="1" applyFont="1" applyBorder="1"/>
    <xf numFmtId="43" fontId="3" fillId="0" borderId="17" xfId="1" applyFont="1" applyBorder="1"/>
    <xf numFmtId="0" fontId="3" fillId="0" borderId="16" xfId="0" applyFont="1" applyBorder="1"/>
    <xf numFmtId="0" fontId="5" fillId="0" borderId="16" xfId="0" applyFont="1" applyBorder="1"/>
    <xf numFmtId="43" fontId="15" fillId="0" borderId="17" xfId="1" applyFont="1" applyBorder="1"/>
    <xf numFmtId="164" fontId="9" fillId="0" borderId="17" xfId="1" applyNumberFormat="1" applyFont="1" applyBorder="1"/>
    <xf numFmtId="43" fontId="9" fillId="0" borderId="17" xfId="1" applyFont="1" applyBorder="1"/>
    <xf numFmtId="164" fontId="8" fillId="0" borderId="17" xfId="1" applyNumberFormat="1" applyFont="1" applyBorder="1"/>
    <xf numFmtId="0" fontId="5" fillId="0" borderId="18" xfId="0" applyFont="1" applyBorder="1"/>
    <xf numFmtId="165" fontId="2" fillId="0" borderId="19" xfId="0" applyNumberFormat="1" applyFont="1" applyBorder="1"/>
    <xf numFmtId="0" fontId="5" fillId="2" borderId="12" xfId="0" applyFont="1" applyFill="1" applyBorder="1" applyAlignment="1"/>
    <xf numFmtId="165" fontId="9" fillId="3" borderId="20" xfId="0" applyNumberFormat="1" applyFont="1" applyFill="1" applyBorder="1"/>
    <xf numFmtId="0" fontId="5" fillId="3" borderId="12" xfId="0" applyFont="1" applyFill="1" applyBorder="1" applyAlignment="1"/>
    <xf numFmtId="166" fontId="10" fillId="3" borderId="20" xfId="1" applyNumberFormat="1" applyFont="1" applyFill="1" applyBorder="1"/>
    <xf numFmtId="0" fontId="5" fillId="2" borderId="21" xfId="0" applyFont="1" applyFill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167" fontId="2" fillId="2" borderId="24" xfId="0" applyNumberFormat="1" applyFont="1" applyFill="1" applyBorder="1" applyAlignment="1"/>
    <xf numFmtId="43" fontId="17" fillId="0" borderId="17" xfId="1" applyFont="1" applyBorder="1"/>
    <xf numFmtId="0" fontId="16" fillId="0" borderId="0" xfId="0" applyFont="1"/>
    <xf numFmtId="0" fontId="18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8" xfId="0" applyFont="1" applyBorder="1" applyAlignment="1"/>
    <xf numFmtId="0" fontId="17" fillId="0" borderId="7" xfId="0" applyFont="1" applyBorder="1" applyAlignment="1"/>
    <xf numFmtId="0" fontId="18" fillId="0" borderId="1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/>
    <xf numFmtId="0" fontId="17" fillId="0" borderId="11" xfId="0" applyFont="1" applyBorder="1" applyAlignment="1"/>
    <xf numFmtId="0" fontId="18" fillId="0" borderId="1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9" fillId="0" borderId="16" xfId="0" applyFont="1" applyBorder="1"/>
    <xf numFmtId="0" fontId="17" fillId="0" borderId="9" xfId="0" applyFont="1" applyBorder="1"/>
    <xf numFmtId="0" fontId="19" fillId="0" borderId="9" xfId="0" applyFont="1" applyBorder="1"/>
    <xf numFmtId="0" fontId="17" fillId="0" borderId="17" xfId="0" applyFont="1" applyBorder="1"/>
    <xf numFmtId="0" fontId="20" fillId="0" borderId="16" xfId="0" applyFont="1" applyBorder="1"/>
    <xf numFmtId="0" fontId="20" fillId="0" borderId="9" xfId="0" applyFont="1" applyBorder="1"/>
    <xf numFmtId="0" fontId="17" fillId="0" borderId="16" xfId="0" quotePrefix="1" applyFont="1" applyBorder="1"/>
    <xf numFmtId="43" fontId="17" fillId="0" borderId="9" xfId="1" applyFont="1" applyBorder="1"/>
    <xf numFmtId="0" fontId="17" fillId="0" borderId="9" xfId="0" quotePrefix="1" applyFont="1" applyBorder="1"/>
    <xf numFmtId="0" fontId="17" fillId="0" borderId="16" xfId="0" applyFont="1" applyBorder="1"/>
    <xf numFmtId="0" fontId="18" fillId="0" borderId="16" xfId="0" applyFont="1" applyBorder="1"/>
    <xf numFmtId="164" fontId="21" fillId="0" borderId="9" xfId="1" applyNumberFormat="1" applyFont="1" applyBorder="1"/>
    <xf numFmtId="43" fontId="18" fillId="0" borderId="9" xfId="1" applyFont="1" applyBorder="1"/>
    <xf numFmtId="0" fontId="17" fillId="0" borderId="9" xfId="0" applyFont="1" applyFill="1" applyBorder="1"/>
    <xf numFmtId="0" fontId="18" fillId="0" borderId="9" xfId="0" applyFont="1" applyBorder="1"/>
    <xf numFmtId="164" fontId="19" fillId="0" borderId="17" xfId="1" applyNumberFormat="1" applyFont="1" applyBorder="1"/>
    <xf numFmtId="43" fontId="19" fillId="0" borderId="17" xfId="1" applyFont="1" applyBorder="1"/>
    <xf numFmtId="164" fontId="19" fillId="0" borderId="9" xfId="1" applyNumberFormat="1" applyFont="1" applyBorder="1"/>
    <xf numFmtId="43" fontId="19" fillId="0" borderId="9" xfId="1" applyFont="1" applyBorder="1"/>
    <xf numFmtId="164" fontId="19" fillId="0" borderId="9" xfId="0" applyNumberFormat="1" applyFont="1" applyBorder="1"/>
    <xf numFmtId="0" fontId="18" fillId="0" borderId="9" xfId="0" applyFont="1" applyFill="1" applyBorder="1"/>
    <xf numFmtId="164" fontId="21" fillId="0" borderId="17" xfId="1" applyNumberFormat="1" applyFont="1" applyBorder="1"/>
    <xf numFmtId="0" fontId="18" fillId="0" borderId="18" xfId="0" applyFont="1" applyBorder="1"/>
    <xf numFmtId="165" fontId="18" fillId="0" borderId="5" xfId="0" applyNumberFormat="1" applyFont="1" applyBorder="1"/>
    <xf numFmtId="0" fontId="18" fillId="0" borderId="5" xfId="0" applyFont="1" applyBorder="1"/>
    <xf numFmtId="165" fontId="18" fillId="0" borderId="19" xfId="0" applyNumberFormat="1" applyFont="1" applyBorder="1"/>
    <xf numFmtId="0" fontId="18" fillId="2" borderId="1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165" fontId="19" fillId="3" borderId="20" xfId="0" applyNumberFormat="1" applyFont="1" applyFill="1" applyBorder="1"/>
    <xf numFmtId="0" fontId="18" fillId="3" borderId="12" xfId="0" applyFont="1" applyFill="1" applyBorder="1" applyAlignment="1"/>
    <xf numFmtId="0" fontId="18" fillId="3" borderId="3" xfId="0" applyFont="1" applyFill="1" applyBorder="1" applyAlignment="1"/>
    <xf numFmtId="0" fontId="18" fillId="3" borderId="4" xfId="0" applyFont="1" applyFill="1" applyBorder="1" applyAlignment="1"/>
    <xf numFmtId="166" fontId="19" fillId="3" borderId="20" xfId="1" applyNumberFormat="1" applyFont="1" applyFill="1" applyBorder="1"/>
    <xf numFmtId="0" fontId="18" fillId="2" borderId="21" xfId="0" applyFont="1" applyFill="1" applyBorder="1" applyAlignment="1"/>
    <xf numFmtId="0" fontId="18" fillId="0" borderId="22" xfId="0" applyFont="1" applyBorder="1" applyAlignment="1"/>
    <xf numFmtId="0" fontId="18" fillId="0" borderId="23" xfId="0" applyFont="1" applyBorder="1" applyAlignment="1"/>
    <xf numFmtId="167" fontId="18" fillId="2" borderId="24" xfId="0" applyNumberFormat="1" applyFont="1" applyFill="1" applyBorder="1" applyAlignme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="140" zoomScaleNormal="140" workbookViewId="0">
      <selection activeCell="A7" sqref="A7"/>
    </sheetView>
  </sheetViews>
  <sheetFormatPr defaultRowHeight="12.75" x14ac:dyDescent="0.2"/>
  <cols>
    <col min="1" max="1" width="36.7109375" style="1" bestFit="1" customWidth="1"/>
    <col min="2" max="2" width="9.5703125" style="1" bestFit="1" customWidth="1"/>
    <col min="3" max="3" width="38.140625" style="1" bestFit="1" customWidth="1"/>
    <col min="4" max="4" width="9.5703125" style="1" bestFit="1" customWidth="1"/>
    <col min="5" max="16384" width="9.140625" style="1"/>
  </cols>
  <sheetData>
    <row r="1" spans="1:4" x14ac:dyDescent="0.2">
      <c r="A1" s="59" t="s">
        <v>4</v>
      </c>
      <c r="B1" s="60"/>
      <c r="C1" s="61"/>
      <c r="D1" s="62"/>
    </row>
    <row r="2" spans="1:4" ht="13.5" thickBot="1" x14ac:dyDescent="0.25">
      <c r="A2" s="63" t="s">
        <v>50</v>
      </c>
      <c r="B2" s="64"/>
      <c r="C2" s="65"/>
      <c r="D2" s="66"/>
    </row>
    <row r="3" spans="1:4" ht="14.25" thickTop="1" thickBot="1" x14ac:dyDescent="0.25">
      <c r="A3" s="67" t="s">
        <v>51</v>
      </c>
      <c r="B3" s="68"/>
      <c r="C3" s="68"/>
      <c r="D3" s="69"/>
    </row>
    <row r="4" spans="1:4" ht="14.25" thickTop="1" thickBot="1" x14ac:dyDescent="0.25">
      <c r="A4" s="67" t="s">
        <v>62</v>
      </c>
      <c r="B4" s="68"/>
      <c r="C4" s="68"/>
      <c r="D4" s="69"/>
    </row>
    <row r="5" spans="1:4" ht="14.25" thickTop="1" thickBot="1" x14ac:dyDescent="0.25">
      <c r="A5" s="67" t="s">
        <v>15</v>
      </c>
      <c r="B5" s="68"/>
      <c r="C5" s="68"/>
      <c r="D5" s="69"/>
    </row>
    <row r="6" spans="1:4" ht="13.5" thickTop="1" x14ac:dyDescent="0.2">
      <c r="A6" s="70"/>
      <c r="B6" s="71"/>
      <c r="C6" s="71"/>
      <c r="D6" s="72"/>
    </row>
    <row r="7" spans="1:4" ht="13.5" x14ac:dyDescent="0.25">
      <c r="A7" s="73" t="s">
        <v>37</v>
      </c>
      <c r="B7" s="74"/>
      <c r="C7" s="75" t="s">
        <v>6</v>
      </c>
      <c r="D7" s="76"/>
    </row>
    <row r="8" spans="1:4" ht="13.5" x14ac:dyDescent="0.25">
      <c r="A8" s="77" t="s">
        <v>10</v>
      </c>
      <c r="B8" s="74"/>
      <c r="C8" s="78" t="s">
        <v>32</v>
      </c>
      <c r="D8" s="76"/>
    </row>
    <row r="9" spans="1:4" x14ac:dyDescent="0.2">
      <c r="A9" s="79" t="s">
        <v>48</v>
      </c>
      <c r="B9" s="80">
        <v>3.24</v>
      </c>
      <c r="C9" s="81" t="s">
        <v>12</v>
      </c>
      <c r="D9" s="57">
        <v>75000</v>
      </c>
    </row>
    <row r="10" spans="1:4" x14ac:dyDescent="0.2">
      <c r="A10" s="82" t="s">
        <v>0</v>
      </c>
      <c r="B10" s="80">
        <v>3.8</v>
      </c>
      <c r="C10" s="74" t="s">
        <v>13</v>
      </c>
      <c r="D10" s="57">
        <v>7</v>
      </c>
    </row>
    <row r="11" spans="1:4" ht="15.75" x14ac:dyDescent="0.4">
      <c r="A11" s="83" t="s">
        <v>3</v>
      </c>
      <c r="B11" s="84">
        <f>B9/B10</f>
        <v>0.85263157894736852</v>
      </c>
      <c r="C11" s="74" t="s">
        <v>33</v>
      </c>
      <c r="D11" s="57">
        <f>D9/100*D10</f>
        <v>5250</v>
      </c>
    </row>
    <row r="12" spans="1:4" ht="15.75" x14ac:dyDescent="0.4">
      <c r="A12" s="83"/>
      <c r="B12" s="84"/>
      <c r="C12" s="74" t="s">
        <v>53</v>
      </c>
      <c r="D12" s="57">
        <f>D11/10</f>
        <v>525</v>
      </c>
    </row>
    <row r="13" spans="1:4" ht="13.5" x14ac:dyDescent="0.25">
      <c r="A13" s="77" t="s">
        <v>11</v>
      </c>
      <c r="B13" s="85"/>
      <c r="C13" s="86" t="s">
        <v>52</v>
      </c>
      <c r="D13" s="57">
        <f>22*98</f>
        <v>2156</v>
      </c>
    </row>
    <row r="14" spans="1:4" ht="13.5" x14ac:dyDescent="0.25">
      <c r="A14" s="82" t="s">
        <v>1</v>
      </c>
      <c r="B14" s="80">
        <v>18</v>
      </c>
      <c r="C14" s="87" t="s">
        <v>14</v>
      </c>
      <c r="D14" s="88">
        <f>D12/D13</f>
        <v>0.2435064935064935</v>
      </c>
    </row>
    <row r="15" spans="1:4" x14ac:dyDescent="0.2">
      <c r="A15" s="82" t="s">
        <v>5</v>
      </c>
      <c r="B15" s="80">
        <f>B14*12</f>
        <v>216</v>
      </c>
      <c r="C15" s="74"/>
      <c r="D15" s="76"/>
    </row>
    <row r="16" spans="1:4" ht="13.5" x14ac:dyDescent="0.25">
      <c r="A16" s="82" t="s">
        <v>2</v>
      </c>
      <c r="B16" s="80">
        <v>8000</v>
      </c>
      <c r="C16" s="87" t="s">
        <v>16</v>
      </c>
      <c r="D16" s="89"/>
    </row>
    <row r="17" spans="1:4" ht="15.75" x14ac:dyDescent="0.4">
      <c r="A17" s="83" t="s">
        <v>41</v>
      </c>
      <c r="B17" s="84">
        <f>B15/B16</f>
        <v>2.7E-2</v>
      </c>
      <c r="C17" s="86" t="s">
        <v>38</v>
      </c>
      <c r="D17" s="57">
        <v>1400</v>
      </c>
    </row>
    <row r="18" spans="1:4" ht="15.75" x14ac:dyDescent="0.4">
      <c r="A18" s="83"/>
      <c r="B18" s="84"/>
      <c r="C18" s="86" t="s">
        <v>18</v>
      </c>
      <c r="D18" s="57">
        <f>D17/12</f>
        <v>116.66666666666667</v>
      </c>
    </row>
    <row r="19" spans="1:4" ht="13.5" x14ac:dyDescent="0.25">
      <c r="A19" s="77" t="s">
        <v>36</v>
      </c>
      <c r="B19" s="80"/>
      <c r="C19" s="86" t="s">
        <v>19</v>
      </c>
      <c r="D19" s="57">
        <f>D17/12</f>
        <v>116.66666666666667</v>
      </c>
    </row>
    <row r="20" spans="1:4" x14ac:dyDescent="0.2">
      <c r="A20" s="82" t="s">
        <v>46</v>
      </c>
      <c r="B20" s="80">
        <v>900</v>
      </c>
      <c r="C20" s="74" t="s">
        <v>20</v>
      </c>
      <c r="D20" s="57">
        <f>D19/3</f>
        <v>38.888888888888893</v>
      </c>
    </row>
    <row r="21" spans="1:4" x14ac:dyDescent="0.2">
      <c r="A21" s="82" t="s">
        <v>7</v>
      </c>
      <c r="B21" s="80">
        <v>6</v>
      </c>
      <c r="C21" s="74" t="s">
        <v>17</v>
      </c>
      <c r="D21" s="57">
        <f>D17*0.08</f>
        <v>112</v>
      </c>
    </row>
    <row r="22" spans="1:4" x14ac:dyDescent="0.2">
      <c r="A22" s="82" t="s">
        <v>8</v>
      </c>
      <c r="B22" s="80">
        <f>B20*B21</f>
        <v>5400</v>
      </c>
      <c r="C22" s="74" t="s">
        <v>21</v>
      </c>
      <c r="D22" s="57">
        <f>D17*0.21</f>
        <v>294</v>
      </c>
    </row>
    <row r="23" spans="1:4" x14ac:dyDescent="0.2">
      <c r="A23" s="82" t="s">
        <v>45</v>
      </c>
      <c r="B23" s="80">
        <v>30000</v>
      </c>
      <c r="C23" s="74" t="s">
        <v>22</v>
      </c>
      <c r="D23" s="57">
        <f>D17+D18+D19+D20+D21+D22</f>
        <v>2078.2222222222226</v>
      </c>
    </row>
    <row r="24" spans="1:4" ht="13.5" x14ac:dyDescent="0.25">
      <c r="A24" s="83" t="s">
        <v>9</v>
      </c>
      <c r="B24" s="90">
        <f>B22/B23</f>
        <v>0.18</v>
      </c>
      <c r="C24" s="87" t="s">
        <v>34</v>
      </c>
      <c r="D24" s="88">
        <f>D23/D13</f>
        <v>0.96392496392496407</v>
      </c>
    </row>
    <row r="25" spans="1:4" ht="13.5" x14ac:dyDescent="0.25">
      <c r="A25" s="83"/>
      <c r="B25" s="90"/>
      <c r="C25" s="74"/>
      <c r="D25" s="57"/>
    </row>
    <row r="26" spans="1:4" ht="13.5" x14ac:dyDescent="0.25">
      <c r="A26" s="77" t="s">
        <v>42</v>
      </c>
      <c r="B26" s="91"/>
      <c r="C26" s="87" t="s">
        <v>24</v>
      </c>
      <c r="D26" s="57"/>
    </row>
    <row r="27" spans="1:4" x14ac:dyDescent="0.2">
      <c r="A27" s="82" t="s">
        <v>44</v>
      </c>
      <c r="B27" s="80">
        <v>450</v>
      </c>
      <c r="C27" s="86" t="s">
        <v>35</v>
      </c>
      <c r="D27" s="57">
        <v>140</v>
      </c>
    </row>
    <row r="28" spans="1:4" ht="13.5" x14ac:dyDescent="0.25">
      <c r="A28" s="83" t="s">
        <v>43</v>
      </c>
      <c r="B28" s="90">
        <f>B27/D13</f>
        <v>0.20871985157699444</v>
      </c>
      <c r="C28" s="86" t="s">
        <v>39</v>
      </c>
      <c r="D28" s="57">
        <v>300</v>
      </c>
    </row>
    <row r="29" spans="1:4" ht="13.5" x14ac:dyDescent="0.25">
      <c r="A29" s="83"/>
      <c r="B29" s="92"/>
      <c r="C29" s="86" t="s">
        <v>40</v>
      </c>
      <c r="D29" s="57">
        <v>70</v>
      </c>
    </row>
    <row r="30" spans="1:4" ht="13.5" x14ac:dyDescent="0.25">
      <c r="A30" s="83"/>
      <c r="B30" s="92"/>
      <c r="C30" s="86" t="s">
        <v>23</v>
      </c>
      <c r="D30" s="57">
        <v>50</v>
      </c>
    </row>
    <row r="31" spans="1:4" ht="13.5" x14ac:dyDescent="0.25">
      <c r="A31" s="83"/>
      <c r="B31" s="92"/>
      <c r="C31" s="86" t="s">
        <v>25</v>
      </c>
      <c r="D31" s="57">
        <v>350</v>
      </c>
    </row>
    <row r="32" spans="1:4" ht="13.5" x14ac:dyDescent="0.25">
      <c r="A32" s="83"/>
      <c r="B32" s="92"/>
      <c r="C32" s="86" t="s">
        <v>26</v>
      </c>
      <c r="D32" s="57">
        <f>SUM(D27:D31)</f>
        <v>910</v>
      </c>
    </row>
    <row r="33" spans="1:4" ht="15.75" x14ac:dyDescent="0.4">
      <c r="A33" s="83"/>
      <c r="B33" s="92"/>
      <c r="C33" s="93" t="s">
        <v>49</v>
      </c>
      <c r="D33" s="94">
        <f>D32/D13</f>
        <v>0.42207792207792205</v>
      </c>
    </row>
    <row r="34" spans="1:4" ht="13.5" thickBot="1" x14ac:dyDescent="0.25">
      <c r="A34" s="95" t="s">
        <v>27</v>
      </c>
      <c r="B34" s="96">
        <f>B24+B17+B11+B28</f>
        <v>1.2683514305243628</v>
      </c>
      <c r="C34" s="97" t="s">
        <v>28</v>
      </c>
      <c r="D34" s="98">
        <f>D33+D24+D14</f>
        <v>1.6295093795093796</v>
      </c>
    </row>
    <row r="35" spans="1:4" ht="15" thickTop="1" thickBot="1" x14ac:dyDescent="0.3">
      <c r="A35" s="99" t="s">
        <v>29</v>
      </c>
      <c r="B35" s="100"/>
      <c r="C35" s="101"/>
      <c r="D35" s="102">
        <f>D34+B34</f>
        <v>2.8978608100337424</v>
      </c>
    </row>
    <row r="36" spans="1:4" ht="15" thickTop="1" thickBot="1" x14ac:dyDescent="0.3">
      <c r="A36" s="103" t="s">
        <v>30</v>
      </c>
      <c r="B36" s="104"/>
      <c r="C36" s="105"/>
      <c r="D36" s="106">
        <v>28</v>
      </c>
    </row>
    <row r="37" spans="1:4" ht="14.25" thickTop="1" thickBot="1" x14ac:dyDescent="0.25">
      <c r="A37" s="107" t="s">
        <v>31</v>
      </c>
      <c r="B37" s="108"/>
      <c r="C37" s="109"/>
      <c r="D37" s="110">
        <f>D35/100*D36+D35</f>
        <v>3.7092618368431904</v>
      </c>
    </row>
    <row r="38" spans="1:4" x14ac:dyDescent="0.2">
      <c r="A38" s="58"/>
      <c r="B38" s="58"/>
      <c r="C38" s="58"/>
      <c r="D38" s="58"/>
    </row>
    <row r="39" spans="1:4" x14ac:dyDescent="0.2">
      <c r="A39" s="58"/>
      <c r="B39" s="58"/>
      <c r="C39" s="58" t="s">
        <v>60</v>
      </c>
      <c r="D39" s="58"/>
    </row>
    <row r="40" spans="1:4" x14ac:dyDescent="0.2">
      <c r="A40" s="58"/>
      <c r="B40" s="58"/>
      <c r="C40" s="58"/>
      <c r="D40" s="58"/>
    </row>
    <row r="41" spans="1:4" x14ac:dyDescent="0.2">
      <c r="A41" s="58"/>
      <c r="B41" s="58"/>
      <c r="C41" s="58"/>
      <c r="D41" s="58"/>
    </row>
    <row r="42" spans="1:4" x14ac:dyDescent="0.2">
      <c r="A42" s="58"/>
      <c r="B42" s="58"/>
      <c r="C42" s="58" t="s">
        <v>58</v>
      </c>
      <c r="D42" s="58"/>
    </row>
    <row r="43" spans="1:4" x14ac:dyDescent="0.2">
      <c r="A43" s="58"/>
      <c r="B43" s="58"/>
      <c r="C43" s="58" t="s">
        <v>59</v>
      </c>
      <c r="D43" s="58"/>
    </row>
  </sheetData>
  <mergeCells count="6">
    <mergeCell ref="A6:D6"/>
    <mergeCell ref="A1:D1"/>
    <mergeCell ref="A2:D2"/>
    <mergeCell ref="A3:D3"/>
    <mergeCell ref="A4:D4"/>
    <mergeCell ref="A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zoomScale="140" zoomScaleNormal="140" workbookViewId="0">
      <selection activeCell="A4" sqref="A4:D4"/>
    </sheetView>
  </sheetViews>
  <sheetFormatPr defaultRowHeight="12.75" x14ac:dyDescent="0.2"/>
  <cols>
    <col min="1" max="1" width="33.140625" style="1" bestFit="1" customWidth="1"/>
    <col min="2" max="2" width="10.42578125" style="1" bestFit="1" customWidth="1"/>
    <col min="3" max="3" width="34.28515625" style="1" bestFit="1" customWidth="1"/>
    <col min="4" max="4" width="11.5703125" style="1" customWidth="1"/>
    <col min="5" max="16384" width="9.140625" style="1"/>
  </cols>
  <sheetData>
    <row r="1" spans="1:4" ht="23.25" x14ac:dyDescent="0.35">
      <c r="A1" s="26" t="s">
        <v>4</v>
      </c>
      <c r="B1" s="27"/>
      <c r="C1" s="28"/>
      <c r="D1" s="29"/>
    </row>
    <row r="2" spans="1:4" ht="19.5" thickBot="1" x14ac:dyDescent="0.35">
      <c r="A2" s="30" t="s">
        <v>50</v>
      </c>
      <c r="B2" s="9"/>
      <c r="C2" s="10"/>
      <c r="D2" s="31"/>
    </row>
    <row r="3" spans="1:4" ht="24.75" thickTop="1" thickBot="1" x14ac:dyDescent="0.4">
      <c r="A3" s="32" t="s">
        <v>54</v>
      </c>
      <c r="B3" s="11"/>
      <c r="C3" s="11"/>
      <c r="D3" s="33"/>
    </row>
    <row r="4" spans="1:4" ht="24.75" thickTop="1" thickBot="1" x14ac:dyDescent="0.4">
      <c r="A4" s="32" t="s">
        <v>63</v>
      </c>
      <c r="B4" s="11"/>
      <c r="C4" s="11"/>
      <c r="D4" s="33"/>
    </row>
    <row r="5" spans="1:4" ht="24.75" thickTop="1" thickBot="1" x14ac:dyDescent="0.4">
      <c r="A5" s="32" t="s">
        <v>15</v>
      </c>
      <c r="B5" s="11"/>
      <c r="C5" s="11"/>
      <c r="D5" s="33"/>
    </row>
    <row r="6" spans="1:4" ht="13.5" thickTop="1" x14ac:dyDescent="0.2">
      <c r="A6" s="34"/>
      <c r="B6" s="8"/>
      <c r="C6" s="8"/>
      <c r="D6" s="35"/>
    </row>
    <row r="7" spans="1:4" x14ac:dyDescent="0.2">
      <c r="A7" s="36" t="s">
        <v>37</v>
      </c>
      <c r="B7" s="13"/>
      <c r="C7" s="12" t="s">
        <v>6</v>
      </c>
      <c r="D7" s="37"/>
    </row>
    <row r="8" spans="1:4" x14ac:dyDescent="0.2">
      <c r="A8" s="38" t="s">
        <v>10</v>
      </c>
      <c r="B8" s="13"/>
      <c r="C8" s="14" t="s">
        <v>32</v>
      </c>
      <c r="D8" s="37"/>
    </row>
    <row r="9" spans="1:4" x14ac:dyDescent="0.2">
      <c r="A9" s="39" t="s">
        <v>48</v>
      </c>
      <c r="B9" s="16">
        <v>3.24</v>
      </c>
      <c r="C9" s="15" t="s">
        <v>12</v>
      </c>
      <c r="D9" s="40">
        <v>75000</v>
      </c>
    </row>
    <row r="10" spans="1:4" x14ac:dyDescent="0.2">
      <c r="A10" s="41" t="s">
        <v>0</v>
      </c>
      <c r="B10" s="16">
        <v>3.8</v>
      </c>
      <c r="C10" s="13" t="s">
        <v>13</v>
      </c>
      <c r="D10" s="40">
        <v>7</v>
      </c>
    </row>
    <row r="11" spans="1:4" ht="15" x14ac:dyDescent="0.35">
      <c r="A11" s="42" t="s">
        <v>3</v>
      </c>
      <c r="B11" s="18">
        <f>B9/B10</f>
        <v>0.85263157894736852</v>
      </c>
      <c r="C11" s="13" t="s">
        <v>47</v>
      </c>
      <c r="D11" s="40">
        <f>D9/100*D10</f>
        <v>5250</v>
      </c>
    </row>
    <row r="12" spans="1:4" ht="15" x14ac:dyDescent="0.35">
      <c r="A12" s="42"/>
      <c r="B12" s="18"/>
      <c r="C12" s="13" t="s">
        <v>53</v>
      </c>
      <c r="D12" s="40">
        <f>D11/10</f>
        <v>525</v>
      </c>
    </row>
    <row r="13" spans="1:4" x14ac:dyDescent="0.2">
      <c r="A13" s="38" t="s">
        <v>11</v>
      </c>
      <c r="B13" s="19"/>
      <c r="C13" s="20" t="s">
        <v>55</v>
      </c>
      <c r="D13" s="43">
        <f>22*87</f>
        <v>1914</v>
      </c>
    </row>
    <row r="14" spans="1:4" x14ac:dyDescent="0.2">
      <c r="A14" s="41" t="s">
        <v>1</v>
      </c>
      <c r="B14" s="16">
        <v>18</v>
      </c>
      <c r="C14" s="17" t="s">
        <v>14</v>
      </c>
      <c r="D14" s="44">
        <f>D12/D13</f>
        <v>0.27429467084639497</v>
      </c>
    </row>
    <row r="15" spans="1:4" x14ac:dyDescent="0.2">
      <c r="A15" s="41" t="s">
        <v>5</v>
      </c>
      <c r="B15" s="16">
        <f>B14*12</f>
        <v>216</v>
      </c>
      <c r="C15" s="13"/>
      <c r="D15" s="37"/>
    </row>
    <row r="16" spans="1:4" x14ac:dyDescent="0.2">
      <c r="A16" s="41" t="s">
        <v>2</v>
      </c>
      <c r="B16" s="16">
        <v>8000</v>
      </c>
      <c r="C16" s="22" t="s">
        <v>16</v>
      </c>
      <c r="D16" s="45"/>
    </row>
    <row r="17" spans="1:4" ht="15" x14ac:dyDescent="0.35">
      <c r="A17" s="42" t="s">
        <v>41</v>
      </c>
      <c r="B17" s="18">
        <f>B15/B16</f>
        <v>2.7E-2</v>
      </c>
      <c r="C17" s="20" t="s">
        <v>38</v>
      </c>
      <c r="D17" s="40">
        <v>1400</v>
      </c>
    </row>
    <row r="18" spans="1:4" ht="15" x14ac:dyDescent="0.35">
      <c r="A18" s="42"/>
      <c r="B18" s="18"/>
      <c r="C18" s="20" t="s">
        <v>18</v>
      </c>
      <c r="D18" s="40">
        <f>D17/12</f>
        <v>116.66666666666667</v>
      </c>
    </row>
    <row r="19" spans="1:4" x14ac:dyDescent="0.2">
      <c r="A19" s="38" t="s">
        <v>36</v>
      </c>
      <c r="B19" s="16"/>
      <c r="C19" s="20" t="s">
        <v>19</v>
      </c>
      <c r="D19" s="40">
        <f>D17/12</f>
        <v>116.66666666666667</v>
      </c>
    </row>
    <row r="20" spans="1:4" x14ac:dyDescent="0.2">
      <c r="A20" s="41" t="s">
        <v>46</v>
      </c>
      <c r="B20" s="16">
        <v>900</v>
      </c>
      <c r="C20" s="13" t="s">
        <v>20</v>
      </c>
      <c r="D20" s="40">
        <f>D19/3</f>
        <v>38.888888888888893</v>
      </c>
    </row>
    <row r="21" spans="1:4" x14ac:dyDescent="0.2">
      <c r="A21" s="41" t="s">
        <v>7</v>
      </c>
      <c r="B21" s="16">
        <v>6</v>
      </c>
      <c r="C21" s="13" t="s">
        <v>17</v>
      </c>
      <c r="D21" s="40">
        <f>D17*0.08</f>
        <v>112</v>
      </c>
    </row>
    <row r="22" spans="1:4" x14ac:dyDescent="0.2">
      <c r="A22" s="41" t="s">
        <v>8</v>
      </c>
      <c r="B22" s="16">
        <f>B20*B21</f>
        <v>5400</v>
      </c>
      <c r="C22" s="13" t="s">
        <v>21</v>
      </c>
      <c r="D22" s="40">
        <f>D17*0.21</f>
        <v>294</v>
      </c>
    </row>
    <row r="23" spans="1:4" x14ac:dyDescent="0.2">
      <c r="A23" s="41" t="s">
        <v>45</v>
      </c>
      <c r="B23" s="16">
        <v>30000</v>
      </c>
      <c r="C23" s="13" t="s">
        <v>22</v>
      </c>
      <c r="D23" s="40">
        <f>D17+D18+D19+D20+D21+D22</f>
        <v>2078.2222222222226</v>
      </c>
    </row>
    <row r="24" spans="1:4" x14ac:dyDescent="0.2">
      <c r="A24" s="42" t="s">
        <v>9</v>
      </c>
      <c r="B24" s="21">
        <f>B22/B23</f>
        <v>0.18</v>
      </c>
      <c r="C24" s="17" t="s">
        <v>34</v>
      </c>
      <c r="D24" s="44">
        <f>D23/D13</f>
        <v>1.0858005340763963</v>
      </c>
    </row>
    <row r="25" spans="1:4" x14ac:dyDescent="0.2">
      <c r="A25" s="42"/>
      <c r="B25" s="21"/>
      <c r="C25" s="13"/>
      <c r="D25" s="40"/>
    </row>
    <row r="26" spans="1:4" x14ac:dyDescent="0.2">
      <c r="A26" s="38" t="s">
        <v>42</v>
      </c>
      <c r="B26" s="23"/>
      <c r="C26" s="13"/>
      <c r="D26" s="40"/>
    </row>
    <row r="27" spans="1:4" x14ac:dyDescent="0.2">
      <c r="A27" s="41" t="s">
        <v>44</v>
      </c>
      <c r="B27" s="16">
        <v>450</v>
      </c>
      <c r="C27" s="13"/>
      <c r="D27" s="37"/>
    </row>
    <row r="28" spans="1:4" x14ac:dyDescent="0.2">
      <c r="A28" s="42" t="s">
        <v>43</v>
      </c>
      <c r="B28" s="21">
        <f>B27/D13</f>
        <v>0.23510971786833856</v>
      </c>
      <c r="C28" s="22" t="s">
        <v>24</v>
      </c>
      <c r="D28" s="40"/>
    </row>
    <row r="29" spans="1:4" x14ac:dyDescent="0.2">
      <c r="A29" s="42"/>
      <c r="B29" s="24"/>
      <c r="C29" s="20" t="s">
        <v>35</v>
      </c>
      <c r="D29" s="40">
        <v>140</v>
      </c>
    </row>
    <row r="30" spans="1:4" x14ac:dyDescent="0.2">
      <c r="A30" s="42"/>
      <c r="B30" s="24"/>
      <c r="C30" s="20" t="s">
        <v>39</v>
      </c>
      <c r="D30" s="40">
        <v>300</v>
      </c>
    </row>
    <row r="31" spans="1:4" x14ac:dyDescent="0.2">
      <c r="A31" s="42"/>
      <c r="B31" s="24"/>
      <c r="C31" s="20" t="s">
        <v>40</v>
      </c>
      <c r="D31" s="40">
        <v>70</v>
      </c>
    </row>
    <row r="32" spans="1:4" x14ac:dyDescent="0.2">
      <c r="A32" s="42"/>
      <c r="B32" s="24"/>
      <c r="C32" s="20" t="s">
        <v>23</v>
      </c>
      <c r="D32" s="40">
        <v>50</v>
      </c>
    </row>
    <row r="33" spans="1:4" x14ac:dyDescent="0.2">
      <c r="A33" s="42"/>
      <c r="B33" s="24"/>
      <c r="C33" s="20" t="s">
        <v>25</v>
      </c>
      <c r="D33" s="40">
        <v>350</v>
      </c>
    </row>
    <row r="34" spans="1:4" x14ac:dyDescent="0.2">
      <c r="A34" s="42"/>
      <c r="B34" s="24"/>
      <c r="C34" s="20" t="s">
        <v>26</v>
      </c>
      <c r="D34" s="40">
        <f>SUM(D29:D33)</f>
        <v>910</v>
      </c>
    </row>
    <row r="35" spans="1:4" ht="15" x14ac:dyDescent="0.35">
      <c r="A35" s="42"/>
      <c r="B35" s="24"/>
      <c r="C35" s="25" t="s">
        <v>49</v>
      </c>
      <c r="D35" s="46">
        <f>D34/D13</f>
        <v>0.47544409613375133</v>
      </c>
    </row>
    <row r="36" spans="1:4" ht="13.5" thickBot="1" x14ac:dyDescent="0.25">
      <c r="A36" s="47" t="s">
        <v>27</v>
      </c>
      <c r="B36" s="7">
        <f>B24+B17+B11+B28</f>
        <v>1.294741296815707</v>
      </c>
      <c r="C36" s="6" t="s">
        <v>28</v>
      </c>
      <c r="D36" s="48">
        <f>D35+D24+D14</f>
        <v>1.8355393010565426</v>
      </c>
    </row>
    <row r="37" spans="1:4" ht="14.25" thickTop="1" thickBot="1" x14ac:dyDescent="0.25">
      <c r="A37" s="49" t="s">
        <v>29</v>
      </c>
      <c r="B37" s="4"/>
      <c r="C37" s="5"/>
      <c r="D37" s="50">
        <f>D36+B36</f>
        <v>3.1302805978722494</v>
      </c>
    </row>
    <row r="38" spans="1:4" ht="14.25" thickTop="1" thickBot="1" x14ac:dyDescent="0.25">
      <c r="A38" s="51" t="s">
        <v>30</v>
      </c>
      <c r="B38" s="2"/>
      <c r="C38" s="3"/>
      <c r="D38" s="52">
        <v>28</v>
      </c>
    </row>
    <row r="39" spans="1:4" ht="14.25" thickTop="1" thickBot="1" x14ac:dyDescent="0.25">
      <c r="A39" s="53" t="s">
        <v>31</v>
      </c>
      <c r="B39" s="54"/>
      <c r="C39" s="55"/>
      <c r="D39" s="56">
        <f>D37/100*D38+D37</f>
        <v>4.0067591652764794</v>
      </c>
    </row>
    <row r="41" spans="1:4" x14ac:dyDescent="0.2">
      <c r="C41" s="1" t="s">
        <v>60</v>
      </c>
    </row>
    <row r="44" spans="1:4" x14ac:dyDescent="0.2">
      <c r="C44" s="1" t="s">
        <v>58</v>
      </c>
    </row>
    <row r="45" spans="1:4" x14ac:dyDescent="0.2">
      <c r="C45" s="1" t="s">
        <v>59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="140" zoomScaleNormal="140" workbookViewId="0">
      <selection activeCell="A4" sqref="A4:D4"/>
    </sheetView>
  </sheetViews>
  <sheetFormatPr defaultRowHeight="12.75" x14ac:dyDescent="0.2"/>
  <cols>
    <col min="1" max="1" width="33.140625" style="1" bestFit="1" customWidth="1"/>
    <col min="2" max="2" width="10.42578125" style="1" bestFit="1" customWidth="1"/>
    <col min="3" max="3" width="34.28515625" style="1" bestFit="1" customWidth="1"/>
    <col min="4" max="4" width="11.5703125" style="1" customWidth="1"/>
    <col min="5" max="16384" width="9.140625" style="1"/>
  </cols>
  <sheetData>
    <row r="1" spans="1:4" ht="23.25" x14ac:dyDescent="0.35">
      <c r="A1" s="26" t="s">
        <v>4</v>
      </c>
      <c r="B1" s="27"/>
      <c r="C1" s="28"/>
      <c r="D1" s="29"/>
    </row>
    <row r="2" spans="1:4" ht="19.5" thickBot="1" x14ac:dyDescent="0.35">
      <c r="A2" s="30" t="s">
        <v>50</v>
      </c>
      <c r="B2" s="9"/>
      <c r="C2" s="10"/>
      <c r="D2" s="31"/>
    </row>
    <row r="3" spans="1:4" ht="24.75" thickTop="1" thickBot="1" x14ac:dyDescent="0.4">
      <c r="A3" s="32" t="s">
        <v>56</v>
      </c>
      <c r="B3" s="11"/>
      <c r="C3" s="11"/>
      <c r="D3" s="33"/>
    </row>
    <row r="4" spans="1:4" ht="24.75" thickTop="1" thickBot="1" x14ac:dyDescent="0.4">
      <c r="A4" s="32" t="s">
        <v>64</v>
      </c>
      <c r="B4" s="11"/>
      <c r="C4" s="11"/>
      <c r="D4" s="33"/>
    </row>
    <row r="5" spans="1:4" ht="24.75" thickTop="1" thickBot="1" x14ac:dyDescent="0.4">
      <c r="A5" s="32" t="s">
        <v>15</v>
      </c>
      <c r="B5" s="11"/>
      <c r="C5" s="11"/>
      <c r="D5" s="33"/>
    </row>
    <row r="6" spans="1:4" ht="13.5" thickTop="1" x14ac:dyDescent="0.2">
      <c r="A6" s="34"/>
      <c r="B6" s="8"/>
      <c r="C6" s="8"/>
      <c r="D6" s="35"/>
    </row>
    <row r="7" spans="1:4" x14ac:dyDescent="0.2">
      <c r="A7" s="36" t="s">
        <v>37</v>
      </c>
      <c r="B7" s="13"/>
      <c r="C7" s="12" t="s">
        <v>6</v>
      </c>
      <c r="D7" s="37"/>
    </row>
    <row r="8" spans="1:4" x14ac:dyDescent="0.2">
      <c r="A8" s="38" t="s">
        <v>10</v>
      </c>
      <c r="B8" s="13"/>
      <c r="C8" s="14" t="s">
        <v>32</v>
      </c>
      <c r="D8" s="37"/>
    </row>
    <row r="9" spans="1:4" x14ac:dyDescent="0.2">
      <c r="A9" s="39" t="s">
        <v>48</v>
      </c>
      <c r="B9" s="16">
        <v>3.24</v>
      </c>
      <c r="C9" s="15" t="s">
        <v>12</v>
      </c>
      <c r="D9" s="40">
        <v>75000</v>
      </c>
    </row>
    <row r="10" spans="1:4" x14ac:dyDescent="0.2">
      <c r="A10" s="41" t="s">
        <v>0</v>
      </c>
      <c r="B10" s="16">
        <v>3.8</v>
      </c>
      <c r="C10" s="13" t="s">
        <v>13</v>
      </c>
      <c r="D10" s="40">
        <v>7</v>
      </c>
    </row>
    <row r="11" spans="1:4" ht="15" x14ac:dyDescent="0.35">
      <c r="A11" s="42" t="s">
        <v>3</v>
      </c>
      <c r="B11" s="18">
        <f>B9/B10</f>
        <v>0.85263157894736852</v>
      </c>
      <c r="C11" s="13" t="s">
        <v>47</v>
      </c>
      <c r="D11" s="40">
        <f>D9/100*D10</f>
        <v>5250</v>
      </c>
    </row>
    <row r="12" spans="1:4" ht="15" x14ac:dyDescent="0.35">
      <c r="A12" s="42"/>
      <c r="B12" s="18"/>
      <c r="C12" s="13" t="s">
        <v>53</v>
      </c>
      <c r="D12" s="40">
        <f>D11/10</f>
        <v>525</v>
      </c>
    </row>
    <row r="13" spans="1:4" x14ac:dyDescent="0.2">
      <c r="A13" s="38" t="s">
        <v>11</v>
      </c>
      <c r="B13" s="19"/>
      <c r="C13" s="20" t="s">
        <v>57</v>
      </c>
      <c r="D13" s="43">
        <f>22*50</f>
        <v>1100</v>
      </c>
    </row>
    <row r="14" spans="1:4" x14ac:dyDescent="0.2">
      <c r="A14" s="41" t="s">
        <v>1</v>
      </c>
      <c r="B14" s="16">
        <v>18</v>
      </c>
      <c r="C14" s="17" t="s">
        <v>14</v>
      </c>
      <c r="D14" s="44">
        <f>D12/D13</f>
        <v>0.47727272727272729</v>
      </c>
    </row>
    <row r="15" spans="1:4" x14ac:dyDescent="0.2">
      <c r="A15" s="41" t="s">
        <v>5</v>
      </c>
      <c r="B15" s="16">
        <f>B14*12</f>
        <v>216</v>
      </c>
      <c r="C15" s="13"/>
      <c r="D15" s="37"/>
    </row>
    <row r="16" spans="1:4" x14ac:dyDescent="0.2">
      <c r="A16" s="41" t="s">
        <v>2</v>
      </c>
      <c r="B16" s="16">
        <v>8000</v>
      </c>
      <c r="C16" s="22" t="s">
        <v>16</v>
      </c>
      <c r="D16" s="45"/>
    </row>
    <row r="17" spans="1:4" ht="15" x14ac:dyDescent="0.35">
      <c r="A17" s="42" t="s">
        <v>41</v>
      </c>
      <c r="B17" s="18">
        <f>B15/B16</f>
        <v>2.7E-2</v>
      </c>
      <c r="C17" s="20" t="s">
        <v>38</v>
      </c>
      <c r="D17" s="40">
        <v>1400</v>
      </c>
    </row>
    <row r="18" spans="1:4" ht="15" x14ac:dyDescent="0.35">
      <c r="A18" s="42"/>
      <c r="B18" s="18"/>
      <c r="C18" s="20" t="s">
        <v>18</v>
      </c>
      <c r="D18" s="40">
        <f>D17/12</f>
        <v>116.66666666666667</v>
      </c>
    </row>
    <row r="19" spans="1:4" x14ac:dyDescent="0.2">
      <c r="A19" s="38" t="s">
        <v>36</v>
      </c>
      <c r="B19" s="16"/>
      <c r="C19" s="20" t="s">
        <v>19</v>
      </c>
      <c r="D19" s="40">
        <f>D17/12</f>
        <v>116.66666666666667</v>
      </c>
    </row>
    <row r="20" spans="1:4" x14ac:dyDescent="0.2">
      <c r="A20" s="41" t="s">
        <v>46</v>
      </c>
      <c r="B20" s="16">
        <v>900</v>
      </c>
      <c r="C20" s="13" t="s">
        <v>20</v>
      </c>
      <c r="D20" s="40">
        <f>D19/3</f>
        <v>38.888888888888893</v>
      </c>
    </row>
    <row r="21" spans="1:4" x14ac:dyDescent="0.2">
      <c r="A21" s="41" t="s">
        <v>7</v>
      </c>
      <c r="B21" s="16">
        <v>6</v>
      </c>
      <c r="C21" s="13" t="s">
        <v>17</v>
      </c>
      <c r="D21" s="40">
        <f>D17*0.08</f>
        <v>112</v>
      </c>
    </row>
    <row r="22" spans="1:4" x14ac:dyDescent="0.2">
      <c r="A22" s="41" t="s">
        <v>8</v>
      </c>
      <c r="B22" s="16">
        <f>B20*B21</f>
        <v>5400</v>
      </c>
      <c r="C22" s="13" t="s">
        <v>21</v>
      </c>
      <c r="D22" s="40">
        <f>D17*0.21</f>
        <v>294</v>
      </c>
    </row>
    <row r="23" spans="1:4" x14ac:dyDescent="0.2">
      <c r="A23" s="41" t="s">
        <v>45</v>
      </c>
      <c r="B23" s="16">
        <v>30000</v>
      </c>
      <c r="C23" s="13" t="s">
        <v>22</v>
      </c>
      <c r="D23" s="40">
        <f>D17+D18+D19+D20+D21+D22</f>
        <v>2078.2222222222226</v>
      </c>
    </row>
    <row r="24" spans="1:4" x14ac:dyDescent="0.2">
      <c r="A24" s="42" t="s">
        <v>9</v>
      </c>
      <c r="B24" s="21">
        <f>B22/B23</f>
        <v>0.18</v>
      </c>
      <c r="C24" s="17" t="s">
        <v>34</v>
      </c>
      <c r="D24" s="44">
        <f>D23/D13</f>
        <v>1.8892929292929297</v>
      </c>
    </row>
    <row r="25" spans="1:4" x14ac:dyDescent="0.2">
      <c r="A25" s="42"/>
      <c r="B25" s="21"/>
      <c r="C25" s="13"/>
      <c r="D25" s="40"/>
    </row>
    <row r="26" spans="1:4" x14ac:dyDescent="0.2">
      <c r="A26" s="38" t="s">
        <v>42</v>
      </c>
      <c r="B26" s="23"/>
      <c r="C26" s="22" t="s">
        <v>24</v>
      </c>
      <c r="D26" s="40"/>
    </row>
    <row r="27" spans="1:4" x14ac:dyDescent="0.2">
      <c r="A27" s="41" t="s">
        <v>44</v>
      </c>
      <c r="B27" s="16">
        <v>450</v>
      </c>
      <c r="C27" s="20" t="s">
        <v>35</v>
      </c>
      <c r="D27" s="40">
        <v>140</v>
      </c>
    </row>
    <row r="28" spans="1:4" x14ac:dyDescent="0.2">
      <c r="A28" s="42" t="s">
        <v>43</v>
      </c>
      <c r="B28" s="21">
        <f>B27/D13</f>
        <v>0.40909090909090912</v>
      </c>
      <c r="C28" s="20" t="s">
        <v>39</v>
      </c>
      <c r="D28" s="40">
        <v>300</v>
      </c>
    </row>
    <row r="29" spans="1:4" x14ac:dyDescent="0.2">
      <c r="A29" s="42"/>
      <c r="B29" s="24"/>
      <c r="C29" s="20" t="s">
        <v>40</v>
      </c>
      <c r="D29" s="40">
        <v>70</v>
      </c>
    </row>
    <row r="30" spans="1:4" x14ac:dyDescent="0.2">
      <c r="A30" s="42"/>
      <c r="B30" s="24"/>
      <c r="C30" s="20" t="s">
        <v>23</v>
      </c>
      <c r="D30" s="40">
        <v>50</v>
      </c>
    </row>
    <row r="31" spans="1:4" x14ac:dyDescent="0.2">
      <c r="A31" s="42"/>
      <c r="B31" s="24"/>
      <c r="C31" s="20" t="s">
        <v>25</v>
      </c>
      <c r="D31" s="40">
        <v>350</v>
      </c>
    </row>
    <row r="32" spans="1:4" x14ac:dyDescent="0.2">
      <c r="A32" s="42"/>
      <c r="B32" s="24"/>
      <c r="C32" s="20" t="s">
        <v>26</v>
      </c>
      <c r="D32" s="40">
        <f>SUM(D27:D31)</f>
        <v>910</v>
      </c>
    </row>
    <row r="33" spans="1:4" ht="15" x14ac:dyDescent="0.35">
      <c r="A33" s="42"/>
      <c r="B33" s="24"/>
      <c r="C33" s="25" t="s">
        <v>49</v>
      </c>
      <c r="D33" s="46">
        <f>D32/D13</f>
        <v>0.82727272727272727</v>
      </c>
    </row>
    <row r="34" spans="1:4" ht="13.5" thickBot="1" x14ac:dyDescent="0.25">
      <c r="A34" s="47" t="s">
        <v>27</v>
      </c>
      <c r="B34" s="7">
        <f>B24+B17+B11+B28</f>
        <v>1.4687224880382777</v>
      </c>
      <c r="C34" s="6" t="s">
        <v>28</v>
      </c>
      <c r="D34" s="48">
        <f>D33+D24+D14</f>
        <v>3.1938383838383846</v>
      </c>
    </row>
    <row r="35" spans="1:4" ht="14.25" thickTop="1" thickBot="1" x14ac:dyDescent="0.25">
      <c r="A35" s="49" t="s">
        <v>29</v>
      </c>
      <c r="B35" s="4"/>
      <c r="C35" s="5"/>
      <c r="D35" s="50">
        <f>D34+B34</f>
        <v>4.6625608718766625</v>
      </c>
    </row>
    <row r="36" spans="1:4" ht="14.25" thickTop="1" thickBot="1" x14ac:dyDescent="0.25">
      <c r="A36" s="51" t="s">
        <v>30</v>
      </c>
      <c r="B36" s="2"/>
      <c r="C36" s="3"/>
      <c r="D36" s="52">
        <v>25</v>
      </c>
    </row>
    <row r="37" spans="1:4" ht="14.25" thickTop="1" thickBot="1" x14ac:dyDescent="0.25">
      <c r="A37" s="53" t="s">
        <v>31</v>
      </c>
      <c r="B37" s="54"/>
      <c r="C37" s="55"/>
      <c r="D37" s="56">
        <f>D35/100*D36+D35</f>
        <v>5.8282010898458285</v>
      </c>
    </row>
    <row r="39" spans="1:4" x14ac:dyDescent="0.2">
      <c r="C39" s="1" t="s">
        <v>60</v>
      </c>
    </row>
    <row r="42" spans="1:4" x14ac:dyDescent="0.2">
      <c r="C42" s="1" t="s">
        <v>58</v>
      </c>
    </row>
    <row r="43" spans="1:4" x14ac:dyDescent="0.2">
      <c r="C43" s="1" t="s">
        <v>61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roteiro 1</vt:lpstr>
      <vt:lpstr>roteiro 2</vt:lpstr>
      <vt:lpstr>roteiro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Compras</cp:lastModifiedBy>
  <cp:lastPrinted>2021-01-26T13:10:28Z</cp:lastPrinted>
  <dcterms:created xsi:type="dcterms:W3CDTF">2015-05-07T11:14:26Z</dcterms:created>
  <dcterms:modified xsi:type="dcterms:W3CDTF">2021-01-28T15:19:19Z</dcterms:modified>
</cp:coreProperties>
</file>